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906"/>
  <workbookPr codeName="ThisWorkbook"/>
  <mc:AlternateContent xmlns:mc="http://schemas.openxmlformats.org/markup-compatibility/2006">
    <mc:Choice Requires="x15">
      <x15ac:absPath xmlns:x15ac="http://schemas.microsoft.com/office/spreadsheetml/2010/11/ac" url="/Users/mls/Desktop/Archiv IP Buchungsperiode 2024/"/>
    </mc:Choice>
  </mc:AlternateContent>
  <xr:revisionPtr revIDLastSave="2" documentId="13_ncr:1_{F47FDB45-AC0F-474F-9290-2A86979F3FB3}" xr6:coauthVersionLast="47" xr6:coauthVersionMax="47" xr10:uidLastSave="{58914E94-E563-4D24-8116-92A657ACCDAC}"/>
  <bookViews>
    <workbookView xWindow="0" yWindow="460" windowWidth="38400" windowHeight="19680" firstSheet="1" activeTab="1" xr2:uid="{00000000-000D-0000-FFFF-FFFF00000000}"/>
  </bookViews>
  <sheets>
    <sheet name="Erfolgsrechnung" sheetId="1" r:id="rId1"/>
    <sheet name="Bilanz" sheetId="2" r:id="rId2"/>
    <sheet name="Budget" sheetId="3" r:id="rId3"/>
    <sheet name="Eröffnungsbilanz" sheetId="4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2" l="1"/>
  <c r="G21" i="1"/>
  <c r="E7" i="3"/>
  <c r="F16" i="4"/>
  <c r="F15" i="4"/>
  <c r="C13" i="4"/>
  <c r="B20" i="4" s="1"/>
  <c r="C12" i="4"/>
  <c r="F10" i="4"/>
  <c r="F7" i="4"/>
  <c r="C7" i="4"/>
  <c r="D38" i="3"/>
  <c r="C38" i="3"/>
  <c r="D37" i="3"/>
  <c r="C37" i="3"/>
  <c r="D28" i="3"/>
  <c r="C28" i="3"/>
  <c r="E27" i="3"/>
  <c r="E26" i="3"/>
  <c r="E25" i="3"/>
  <c r="D23" i="3"/>
  <c r="C23" i="3"/>
  <c r="E22" i="3"/>
  <c r="I21" i="3"/>
  <c r="H21" i="3"/>
  <c r="C39" i="3" s="1"/>
  <c r="E21" i="3"/>
  <c r="I20" i="3"/>
  <c r="H20" i="3"/>
  <c r="E20" i="3"/>
  <c r="E19" i="3"/>
  <c r="E18" i="3"/>
  <c r="J17" i="3"/>
  <c r="E17" i="3"/>
  <c r="J16" i="3"/>
  <c r="E16" i="3"/>
  <c r="E15" i="3"/>
  <c r="I14" i="3"/>
  <c r="H14" i="3"/>
  <c r="E14" i="3"/>
  <c r="E13" i="3"/>
  <c r="J12" i="3"/>
  <c r="E12" i="3"/>
  <c r="E11" i="3"/>
  <c r="I10" i="3"/>
  <c r="H10" i="3"/>
  <c r="J9" i="3"/>
  <c r="D9" i="3"/>
  <c r="C9" i="3"/>
  <c r="J8" i="3"/>
  <c r="J7" i="3"/>
  <c r="J6" i="3"/>
  <c r="E6" i="3"/>
  <c r="H16" i="2"/>
  <c r="G16" i="2"/>
  <c r="H15" i="2"/>
  <c r="D15" i="2"/>
  <c r="D17" i="2" s="1"/>
  <c r="C15" i="2"/>
  <c r="C17" i="2" s="1"/>
  <c r="D14" i="2"/>
  <c r="C14" i="2"/>
  <c r="H10" i="2"/>
  <c r="G10" i="2"/>
  <c r="D9" i="2"/>
  <c r="C9" i="2"/>
  <c r="H7" i="2"/>
  <c r="G7" i="2"/>
  <c r="D33" i="1"/>
  <c r="C33" i="1"/>
  <c r="D32" i="1"/>
  <c r="C32" i="1"/>
  <c r="D25" i="1"/>
  <c r="C25" i="1"/>
  <c r="D22" i="1"/>
  <c r="C22" i="1"/>
  <c r="H21" i="1"/>
  <c r="H20" i="1"/>
  <c r="G20" i="1"/>
  <c r="H15" i="1"/>
  <c r="G15" i="1"/>
  <c r="H10" i="1"/>
  <c r="G10" i="1"/>
  <c r="D9" i="1"/>
  <c r="C9" i="1"/>
  <c r="I39" i="3" l="1"/>
  <c r="J14" i="3"/>
  <c r="J20" i="3"/>
  <c r="E28" i="3"/>
  <c r="C34" i="1"/>
  <c r="D34" i="1"/>
  <c r="E23" i="3"/>
  <c r="E38" i="3"/>
  <c r="J21" i="3"/>
  <c r="E9" i="3"/>
  <c r="E37" i="3"/>
  <c r="B17" i="2"/>
  <c r="G34" i="1"/>
  <c r="G17" i="2"/>
  <c r="J10" i="3"/>
  <c r="D39" i="3"/>
  <c r="B39" i="3" s="1"/>
  <c r="H39" i="3"/>
  <c r="G39" i="3" s="1"/>
  <c r="C17" i="4"/>
  <c r="H34" i="1"/>
  <c r="H17" i="2"/>
  <c r="E17" i="4"/>
  <c r="F17" i="4"/>
  <c r="B17" i="4"/>
  <c r="B34" i="1" l="1"/>
  <c r="F34" i="1"/>
  <c r="F17" i="2"/>
</calcChain>
</file>

<file path=xl/sharedStrings.xml><?xml version="1.0" encoding="utf-8"?>
<sst xmlns="http://schemas.openxmlformats.org/spreadsheetml/2006/main" count="123" uniqueCount="67">
  <si>
    <t>Erfolgsrechnung Buchungsperiode 2024 (01.01.2024 - 31.12.2024)</t>
  </si>
  <si>
    <t>Aufwand</t>
  </si>
  <si>
    <t>Vorjahr</t>
  </si>
  <si>
    <t>Ertrag</t>
  </si>
  <si>
    <t>4 Betrieblicher Aufwand</t>
  </si>
  <si>
    <t>30 Beiträge</t>
  </si>
  <si>
    <t>4000 Ausgaben bei Anlässen, Raummieten</t>
  </si>
  <si>
    <t>3000 Beiträge Aktivmitglieder</t>
  </si>
  <si>
    <t>4600 Beiträge an IP-Kantonsvereine</t>
  </si>
  <si>
    <t>3010 Beiträge Ideelle Mitglieder</t>
  </si>
  <si>
    <t>3020 Beiträge Gönnermitglieder</t>
  </si>
  <si>
    <t>6 Verwaltung- und Informatikaufwand</t>
  </si>
  <si>
    <t>6500 Büromaterial/Drucksachen</t>
  </si>
  <si>
    <t>32 Spenden</t>
  </si>
  <si>
    <t>6512 Software,  Hosting</t>
  </si>
  <si>
    <t>3200 Spenden</t>
  </si>
  <si>
    <t>6513 Porti</t>
  </si>
  <si>
    <t>6520 Beiträge, Spenden</t>
  </si>
  <si>
    <t>6530 Buchführungs- und Beratungsaufwand</t>
  </si>
  <si>
    <t>6540 Ausgaben Anlässe</t>
  </si>
  <si>
    <t>34 Übrige Einnahmen</t>
  </si>
  <si>
    <t>6550 Mandat Geschäftsstellenleitung</t>
  </si>
  <si>
    <t>3410 Einnahmen Anlässe</t>
  </si>
  <si>
    <t>6580 Übersetzungen</t>
  </si>
  <si>
    <t>3500 Bankzins</t>
  </si>
  <si>
    <t>6600 IT Dienstleistungen Unterhalt</t>
  </si>
  <si>
    <t>6610 Werbedrucksachen und -material</t>
  </si>
  <si>
    <t>Total Ertrag</t>
  </si>
  <si>
    <t>69 Finanzaufwand</t>
  </si>
  <si>
    <t>6940 Bankspesen</t>
  </si>
  <si>
    <t>5 Personalaufwand</t>
  </si>
  <si>
    <t>5000 Lohnaufwand</t>
  </si>
  <si>
    <t>5700 AHV, IV, EO, ALV</t>
  </si>
  <si>
    <t>5730 Unfallversicherung</t>
  </si>
  <si>
    <t>5740 Krankentaggeldversicherung</t>
  </si>
  <si>
    <t>5820 Spesen Mitarbeiter</t>
  </si>
  <si>
    <t>Total Aufwand</t>
  </si>
  <si>
    <t>Bilanz Buchungsperiode 2024 vom 31.12.2024</t>
  </si>
  <si>
    <t>Aktiv</t>
  </si>
  <si>
    <t>Passiv</t>
  </si>
  <si>
    <t>10 Flüssiges Mittel</t>
  </si>
  <si>
    <t>23 Passive Rechnungsabgrenzung</t>
  </si>
  <si>
    <t>1020 RFB CH78 8080 8003 7036 8868 7</t>
  </si>
  <si>
    <t>2300 Passive Rechnungsabgrenzung</t>
  </si>
  <si>
    <t>28 Kapital</t>
  </si>
  <si>
    <t>2800 Vereinsvermögen</t>
  </si>
  <si>
    <t>13 Aktive Rechnungsabgrenzung</t>
  </si>
  <si>
    <t>1300 Forderungen / Debitoren</t>
  </si>
  <si>
    <t>27 Fonds</t>
  </si>
  <si>
    <t>1301 Aktive Rechnungsabgrenzung</t>
  </si>
  <si>
    <t>2701 Fond IP Luzern</t>
  </si>
  <si>
    <t>2702 Fond IP Aargau</t>
  </si>
  <si>
    <t>2703 Fond IP Bern</t>
  </si>
  <si>
    <t>Total Aktive</t>
  </si>
  <si>
    <t>Total Passive</t>
  </si>
  <si>
    <t>Budget Buchungsperiode 2024 (01.01.2024 - 31.12.2024)</t>
  </si>
  <si>
    <t>Budget</t>
  </si>
  <si>
    <t>Differenz</t>
  </si>
  <si>
    <t>3030 Beiträge Kollektivmitglieder</t>
  </si>
  <si>
    <t>6601 IT Dienstleistungen Projekte</t>
  </si>
  <si>
    <t>6131 URE EDF</t>
  </si>
  <si>
    <t>6510 Telefon, Internet</t>
  </si>
  <si>
    <t>8500 Ausserordentlicher Aufwand</t>
  </si>
  <si>
    <t>8900 Steuern</t>
  </si>
  <si>
    <t>5720 Berufliche Vorsorge</t>
  </si>
  <si>
    <t>5830 Spesen Aktivmitglieder</t>
  </si>
  <si>
    <t>Eröffnungsbilanz Buchungsperiode 2024 vom 01.01.2024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</si>
</sst>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rgb="FF000000"/>
      <name val="Calibri"/>
    </font>
    <font>
      <b/>
      <sz val="13"/>
      <color rgb="FF333333"/>
      <name val="Calibri"/>
      <family val="2"/>
    </font>
    <font>
      <b/>
      <sz val="11"/>
      <color rgb="FF333333"/>
      <name val="Calibri"/>
      <family val="2"/>
    </font>
    <font>
      <sz val="11"/>
      <color rgb="FF333333"/>
      <name val="Calibri"/>
      <family val="2"/>
    </font>
    <font>
      <b/>
      <sz val="14"/>
      <color rgb="FF333333"/>
      <name val="Calibri"/>
      <family val="2"/>
    </font>
    <font>
      <b/>
      <sz val="11"/>
      <color rgb="FFFF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D5E3F1"/>
        <bgColor rgb="FFD5E3F1"/>
      </patternFill>
    </fill>
    <fill>
      <patternFill patternType="solid">
        <fgColor rgb="FFFFFFFF"/>
        <bgColor rgb="FFFFFFFF"/>
      </patternFill>
    </fill>
    <fill>
      <patternFill patternType="solid">
        <fgColor rgb="FFE8F0F7"/>
        <bgColor rgb="FFE8F0F7"/>
      </patternFill>
    </fill>
    <fill>
      <patternFill patternType="solid">
        <fgColor rgb="FFC0E09E"/>
        <bgColor rgb="FFC0E09E"/>
      </patternFill>
    </fill>
    <fill>
      <patternFill patternType="solid">
        <fgColor rgb="FFDCEEC9"/>
        <bgColor rgb="FFDCEEC9"/>
      </patternFill>
    </fill>
  </fills>
  <borders count="5">
    <border>
      <left/>
      <right/>
      <top/>
      <bottom/>
      <diagonal/>
    </border>
    <border>
      <left/>
      <right/>
      <top style="thin">
        <color rgb="FFD5E3F1"/>
      </top>
      <bottom/>
      <diagonal/>
    </border>
    <border>
      <left/>
      <right/>
      <top style="medium">
        <color rgb="FF333333"/>
      </top>
      <bottom/>
      <diagonal/>
    </border>
    <border>
      <left/>
      <right/>
      <top style="thin">
        <color rgb="FFC0E09E"/>
      </top>
      <bottom/>
      <diagonal/>
    </border>
    <border>
      <left/>
      <right/>
      <top/>
      <bottom style="medium">
        <color rgb="FF333333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2" fillId="2" borderId="0" xfId="0" applyFont="1" applyFill="1" applyAlignment="1">
      <alignment vertical="center"/>
    </xf>
    <xf numFmtId="0" fontId="3" fillId="3" borderId="0" xfId="0" applyFont="1" applyFill="1" applyAlignment="1">
      <alignment vertical="center"/>
    </xf>
    <xf numFmtId="4" fontId="3" fillId="3" borderId="0" xfId="0" applyNumberFormat="1" applyFont="1" applyFill="1" applyAlignment="1">
      <alignment vertical="center"/>
    </xf>
    <xf numFmtId="0" fontId="3" fillId="4" borderId="0" xfId="0" applyFont="1" applyFill="1" applyAlignment="1">
      <alignment vertical="center"/>
    </xf>
    <xf numFmtId="4" fontId="3" fillId="4" borderId="0" xfId="0" applyNumberFormat="1" applyFont="1" applyFill="1" applyAlignment="1">
      <alignment vertical="center"/>
    </xf>
    <xf numFmtId="0" fontId="3" fillId="3" borderId="1" xfId="0" applyFont="1" applyFill="1" applyBorder="1" applyAlignment="1">
      <alignment vertical="center"/>
    </xf>
    <xf numFmtId="4" fontId="3" fillId="3" borderId="1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4" fontId="2" fillId="3" borderId="2" xfId="0" applyNumberFormat="1" applyFont="1" applyFill="1" applyBorder="1" applyAlignment="1">
      <alignment vertical="center"/>
    </xf>
    <xf numFmtId="0" fontId="2" fillId="5" borderId="0" xfId="0" applyFont="1" applyFill="1" applyAlignment="1">
      <alignment vertical="center"/>
    </xf>
    <xf numFmtId="0" fontId="3" fillId="6" borderId="0" xfId="0" applyFont="1" applyFill="1" applyAlignment="1">
      <alignment vertical="center"/>
    </xf>
    <xf numFmtId="4" fontId="3" fillId="6" borderId="0" xfId="0" applyNumberFormat="1" applyFont="1" applyFill="1" applyAlignment="1">
      <alignment vertical="center"/>
    </xf>
    <xf numFmtId="0" fontId="3" fillId="3" borderId="3" xfId="0" applyFont="1" applyFill="1" applyBorder="1" applyAlignment="1">
      <alignment vertical="center"/>
    </xf>
    <xf numFmtId="4" fontId="3" fillId="3" borderId="3" xfId="0" applyNumberFormat="1" applyFont="1" applyFill="1" applyBorder="1" applyAlignment="1">
      <alignment vertical="center"/>
    </xf>
    <xf numFmtId="4" fontId="5" fillId="3" borderId="2" xfId="0" applyNumberFormat="1" applyFont="1" applyFill="1" applyBorder="1" applyAlignment="1">
      <alignment vertical="center"/>
    </xf>
    <xf numFmtId="0" fontId="5" fillId="3" borderId="0" xfId="0" applyFont="1" applyFill="1" applyAlignment="1">
      <alignment vertical="center"/>
    </xf>
    <xf numFmtId="0" fontId="4" fillId="0" borderId="4" xfId="0" applyFont="1" applyBorder="1" applyAlignment="1"/>
    <xf numFmtId="0" fontId="0" fillId="0" borderId="0" xfId="0" applyAlignment="1"/>
  </cellXfs>
  <cellStyles count="1">
    <cellStyle name="Standard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2781300</xdr:colOff>
      <xdr:row>0</xdr:row>
      <xdr:rowOff>0</xdr:rowOff>
    </xdr:from>
    <xdr:to>
      <xdr:col>7</xdr:col>
      <xdr:colOff>777240</xdr:colOff>
      <xdr:row>1</xdr:row>
      <xdr:rowOff>223520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5174FB0F-76BE-7B4F-8373-B1D0329DB1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623300" y="0"/>
          <a:ext cx="2117090" cy="42672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2628900</xdr:colOff>
      <xdr:row>0</xdr:row>
      <xdr:rowOff>25400</xdr:rowOff>
    </xdr:from>
    <xdr:to>
      <xdr:col>7</xdr:col>
      <xdr:colOff>780415</xdr:colOff>
      <xdr:row>1</xdr:row>
      <xdr:rowOff>248920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FBA65B8A-A96D-8540-9E0F-A3A27D75B5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128000" y="25400"/>
          <a:ext cx="2117090" cy="42672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546100</xdr:colOff>
      <xdr:row>0</xdr:row>
      <xdr:rowOff>0</xdr:rowOff>
    </xdr:from>
    <xdr:to>
      <xdr:col>9</xdr:col>
      <xdr:colOff>821690</xdr:colOff>
      <xdr:row>1</xdr:row>
      <xdr:rowOff>223520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E3A9CDE-A0FF-BB4F-85FD-6090D826A6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629900" y="0"/>
          <a:ext cx="2117090" cy="42672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1905000</xdr:colOff>
      <xdr:row>0</xdr:row>
      <xdr:rowOff>25400</xdr:rowOff>
    </xdr:from>
    <xdr:to>
      <xdr:col>6</xdr:col>
      <xdr:colOff>85090</xdr:colOff>
      <xdr:row>1</xdr:row>
      <xdr:rowOff>248920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3D849FBD-82D0-0347-9DBE-7033E0F5EE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26200" y="25400"/>
          <a:ext cx="2117090" cy="4267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H34"/>
  <sheetViews>
    <sheetView showGridLines="0" topLeftCell="A15" zoomScaleNormal="100" workbookViewId="0">
      <selection activeCell="G26" sqref="G26"/>
    </sheetView>
  </sheetViews>
  <sheetFormatPr defaultColWidth="8.85546875" defaultRowHeight="15.95" customHeight="1"/>
  <cols>
    <col min="1" max="1" width="2" customWidth="1"/>
    <col min="2" max="2" width="49.28515625" bestFit="1" customWidth="1"/>
    <col min="3" max="4" width="11.7109375" bestFit="1" customWidth="1"/>
    <col min="5" max="5" width="2" customWidth="1"/>
    <col min="6" max="6" width="41.140625" bestFit="1" customWidth="1"/>
    <col min="7" max="8" width="11.7109375" bestFit="1" customWidth="1"/>
    <col min="22" max="22" width="9.140625" bestFit="1"/>
  </cols>
  <sheetData>
    <row r="2" spans="2:8" ht="24" customHeight="1">
      <c r="B2" s="19" t="s">
        <v>0</v>
      </c>
      <c r="C2" s="19"/>
      <c r="D2" s="19"/>
      <c r="E2" s="19"/>
      <c r="F2" s="19"/>
      <c r="G2" s="19"/>
      <c r="H2" s="19"/>
    </row>
    <row r="4" spans="2:8" ht="17.100000000000001">
      <c r="B4" s="1" t="s">
        <v>1</v>
      </c>
      <c r="C4" s="2">
        <v>2024</v>
      </c>
      <c r="D4" s="2" t="s">
        <v>2</v>
      </c>
      <c r="F4" s="1" t="s">
        <v>3</v>
      </c>
      <c r="G4" s="2">
        <v>2024</v>
      </c>
      <c r="H4" s="2" t="s">
        <v>2</v>
      </c>
    </row>
    <row r="5" spans="2:8" ht="15">
      <c r="B5" s="3" t="s">
        <v>4</v>
      </c>
      <c r="C5" s="3"/>
      <c r="D5" s="3"/>
      <c r="F5" s="12" t="s">
        <v>5</v>
      </c>
      <c r="G5" s="12"/>
      <c r="H5" s="12"/>
    </row>
    <row r="6" spans="2:8" ht="15">
      <c r="B6" s="4" t="s">
        <v>6</v>
      </c>
      <c r="C6" s="5">
        <v>1580.6</v>
      </c>
      <c r="D6" s="5">
        <v>2034.7</v>
      </c>
      <c r="F6" s="4" t="s">
        <v>7</v>
      </c>
      <c r="G6" s="5">
        <v>19297</v>
      </c>
      <c r="H6" s="5">
        <v>18497.009999999998</v>
      </c>
    </row>
    <row r="7" spans="2:8" ht="15">
      <c r="B7" s="4" t="s">
        <v>8</v>
      </c>
      <c r="C7" s="5">
        <v>700</v>
      </c>
      <c r="D7" s="5">
        <v>1430</v>
      </c>
      <c r="F7" s="13" t="s">
        <v>9</v>
      </c>
      <c r="G7" s="14">
        <v>7600</v>
      </c>
      <c r="H7" s="14">
        <v>16200</v>
      </c>
    </row>
    <row r="8" spans="2:8" ht="15">
      <c r="B8" s="4"/>
      <c r="C8" s="5"/>
      <c r="D8" s="5"/>
      <c r="F8" s="4" t="s">
        <v>10</v>
      </c>
      <c r="G8" s="5">
        <v>500</v>
      </c>
      <c r="H8" s="5">
        <v>500</v>
      </c>
    </row>
    <row r="9" spans="2:8" ht="15">
      <c r="B9" s="8"/>
      <c r="C9" s="9">
        <f>SUM(C6:C8)</f>
        <v>2280.6</v>
      </c>
      <c r="D9" s="9">
        <f>SUM(D6:D8)</f>
        <v>3464.7</v>
      </c>
      <c r="F9" s="13"/>
      <c r="G9" s="13"/>
      <c r="H9" s="14"/>
    </row>
    <row r="10" spans="2:8" ht="15">
      <c r="B10" s="3" t="s">
        <v>11</v>
      </c>
      <c r="C10" s="3"/>
      <c r="D10" s="3"/>
      <c r="F10" s="15"/>
      <c r="G10" s="16">
        <f>SUM(G6:G9)</f>
        <v>27397</v>
      </c>
      <c r="H10" s="16">
        <f>SUM(H6:H9)</f>
        <v>35197.009999999995</v>
      </c>
    </row>
    <row r="11" spans="2:8" ht="15">
      <c r="B11" s="6" t="s">
        <v>12</v>
      </c>
      <c r="C11" s="7">
        <v>69.55</v>
      </c>
      <c r="D11" s="7">
        <v>1150.46</v>
      </c>
      <c r="F11" s="12" t="s">
        <v>13</v>
      </c>
      <c r="G11" s="12"/>
      <c r="H11" s="12"/>
    </row>
    <row r="12" spans="2:8" ht="15">
      <c r="B12" s="4" t="s">
        <v>14</v>
      </c>
      <c r="C12" s="5">
        <v>4486.12</v>
      </c>
      <c r="D12" s="5">
        <v>4446.33</v>
      </c>
      <c r="F12" s="4" t="s">
        <v>15</v>
      </c>
      <c r="G12" s="5">
        <v>1165</v>
      </c>
      <c r="H12" s="5">
        <v>15780</v>
      </c>
    </row>
    <row r="13" spans="2:8" ht="15">
      <c r="B13" s="6" t="s">
        <v>16</v>
      </c>
      <c r="C13" s="7">
        <v>134.5</v>
      </c>
      <c r="D13" s="7">
        <v>433.25</v>
      </c>
      <c r="F13" s="13"/>
      <c r="G13" s="13"/>
      <c r="H13" s="14"/>
    </row>
    <row r="14" spans="2:8" ht="15">
      <c r="B14" s="4" t="s">
        <v>17</v>
      </c>
      <c r="C14" s="5">
        <v>0</v>
      </c>
      <c r="D14" s="5">
        <v>240</v>
      </c>
      <c r="F14" s="4"/>
      <c r="G14" s="4"/>
      <c r="H14" s="5"/>
    </row>
    <row r="15" spans="2:8" ht="15">
      <c r="B15" s="6" t="s">
        <v>18</v>
      </c>
      <c r="C15" s="7">
        <v>650</v>
      </c>
      <c r="D15" s="7">
        <v>500</v>
      </c>
      <c r="F15" s="15"/>
      <c r="G15" s="16">
        <f>SUM(G12:G14)</f>
        <v>1165</v>
      </c>
      <c r="H15" s="16">
        <f>SUM(H12:H14)</f>
        <v>15780</v>
      </c>
    </row>
    <row r="16" spans="2:8" ht="15">
      <c r="B16" s="4" t="s">
        <v>19</v>
      </c>
      <c r="C16" s="5">
        <v>7305.4</v>
      </c>
      <c r="D16" s="5">
        <v>2950.64</v>
      </c>
      <c r="F16" s="12" t="s">
        <v>20</v>
      </c>
      <c r="G16" s="12"/>
      <c r="H16" s="12"/>
    </row>
    <row r="17" spans="2:8" ht="15">
      <c r="B17" s="6" t="s">
        <v>21</v>
      </c>
      <c r="C17" s="7">
        <v>5364.25</v>
      </c>
      <c r="D17" s="7">
        <v>2666</v>
      </c>
      <c r="F17" s="13" t="s">
        <v>22</v>
      </c>
      <c r="G17" s="14">
        <v>4643.3900000000003</v>
      </c>
      <c r="H17" s="14">
        <v>0</v>
      </c>
    </row>
    <row r="18" spans="2:8" ht="15">
      <c r="B18" s="4" t="s">
        <v>23</v>
      </c>
      <c r="C18" s="5">
        <v>3403.36</v>
      </c>
      <c r="D18" s="5">
        <v>1712.51</v>
      </c>
      <c r="F18" s="4" t="s">
        <v>24</v>
      </c>
      <c r="G18" s="5">
        <v>54.89</v>
      </c>
      <c r="H18" s="5">
        <v>94.68</v>
      </c>
    </row>
    <row r="19" spans="2:8" ht="15">
      <c r="B19" s="6" t="s">
        <v>25</v>
      </c>
      <c r="C19" s="7">
        <v>368.41</v>
      </c>
      <c r="D19" s="7">
        <v>0</v>
      </c>
      <c r="F19" s="13"/>
      <c r="G19" s="13"/>
      <c r="H19" s="14"/>
    </row>
    <row r="20" spans="2:8" ht="15">
      <c r="B20" s="6" t="s">
        <v>26</v>
      </c>
      <c r="C20" s="7">
        <v>0</v>
      </c>
      <c r="D20" s="7">
        <v>696.8</v>
      </c>
      <c r="F20" s="15"/>
      <c r="G20" s="16">
        <f>SUM(G17:G19)</f>
        <v>4698.2800000000007</v>
      </c>
      <c r="H20" s="16">
        <f>SUM(H17:H19)</f>
        <v>94.68</v>
      </c>
    </row>
    <row r="21" spans="2:8" ht="15">
      <c r="B21" s="4"/>
      <c r="C21" s="4"/>
      <c r="D21" s="5"/>
      <c r="F21" s="10" t="s">
        <v>27</v>
      </c>
      <c r="G21" s="11">
        <f>SUM(G6:G9)+SUM(G12:G14)+SUM(G17:G19)</f>
        <v>33260.28</v>
      </c>
      <c r="H21" s="11">
        <f>SUM(H6:H9)+SUM(H12:H14)+SUM(H17:H19)</f>
        <v>51071.689999999995</v>
      </c>
    </row>
    <row r="22" spans="2:8" ht="15">
      <c r="B22" s="8"/>
      <c r="C22" s="9">
        <f>SUM(C11:C21)</f>
        <v>21781.59</v>
      </c>
      <c r="D22" s="9">
        <f>SUM(D11:D21)</f>
        <v>14795.99</v>
      </c>
    </row>
    <row r="23" spans="2:8" ht="15">
      <c r="B23" s="3" t="s">
        <v>28</v>
      </c>
      <c r="C23" s="3"/>
      <c r="D23" s="3"/>
    </row>
    <row r="24" spans="2:8" ht="15">
      <c r="B24" s="4" t="s">
        <v>29</v>
      </c>
      <c r="C24" s="5">
        <v>241.5</v>
      </c>
      <c r="D24" s="5">
        <v>207.07</v>
      </c>
    </row>
    <row r="25" spans="2:8" ht="15">
      <c r="B25" s="8"/>
      <c r="C25" s="9">
        <f>SUM(C24:C24)</f>
        <v>241.5</v>
      </c>
      <c r="D25" s="9">
        <f>SUM(D24:D24)</f>
        <v>207.07</v>
      </c>
    </row>
    <row r="26" spans="2:8" ht="15">
      <c r="B26" s="3" t="s">
        <v>30</v>
      </c>
      <c r="C26" s="3"/>
      <c r="D26" s="3"/>
    </row>
    <row r="27" spans="2:8" ht="15">
      <c r="B27" s="6" t="s">
        <v>31</v>
      </c>
      <c r="C27" s="6"/>
      <c r="D27" s="7">
        <v>932.14</v>
      </c>
    </row>
    <row r="28" spans="2:8" ht="15">
      <c r="B28" s="4" t="s">
        <v>32</v>
      </c>
      <c r="C28" s="4"/>
      <c r="D28" s="5">
        <v>68.790000000000006</v>
      </c>
    </row>
    <row r="29" spans="2:8" ht="15">
      <c r="B29" s="4" t="s">
        <v>33</v>
      </c>
      <c r="C29" s="4"/>
      <c r="D29" s="5">
        <v>62.01</v>
      </c>
    </row>
    <row r="30" spans="2:8" ht="15">
      <c r="B30" s="6" t="s">
        <v>34</v>
      </c>
      <c r="C30" s="6"/>
      <c r="D30" s="7">
        <v>74.41</v>
      </c>
    </row>
    <row r="31" spans="2:8" ht="15">
      <c r="B31" s="4" t="s">
        <v>35</v>
      </c>
      <c r="C31" s="4"/>
      <c r="D31" s="5">
        <v>413.5</v>
      </c>
    </row>
    <row r="32" spans="2:8" ht="15">
      <c r="B32" s="8"/>
      <c r="C32" s="9">
        <f>SUM(C27:C31)</f>
        <v>0</v>
      </c>
      <c r="D32" s="9">
        <f>SUM(D27:D31)</f>
        <v>1550.8500000000001</v>
      </c>
    </row>
    <row r="33" spans="2:8" ht="15">
      <c r="B33" s="10" t="s">
        <v>36</v>
      </c>
      <c r="C33" s="11">
        <f>SUM(C6:C8)+SUM(C11:C21)+SUM(C24:C24)+SUM(C27:C31)</f>
        <v>24303.69</v>
      </c>
      <c r="D33" s="11">
        <f>SUM(D6:D8)+SUM(D11:D21)+SUM(D24:D24)+SUM(D27:D31)</f>
        <v>20018.609999999997</v>
      </c>
    </row>
    <row r="34" spans="2:8" ht="15">
      <c r="B34" s="10" t="str">
        <f>IF(COUNT(C34:D34)=0,"","Gewinn")</f>
        <v>Gewinn</v>
      </c>
      <c r="C34" s="11">
        <f>IF((C33)&lt;(G21),(G21)-(C33),"")</f>
        <v>8956.59</v>
      </c>
      <c r="D34" s="11">
        <f>IF((D33)&lt;(H21),(H21)-(D33),"")</f>
        <v>31053.079999999998</v>
      </c>
      <c r="E34" s="10"/>
      <c r="F34" s="10" t="str">
        <f>IF(COUNT(G34:H34)=0,"","Verlust")</f>
        <v/>
      </c>
      <c r="G34" s="11" t="str">
        <f>IF((C33)&lt;(G21),"",(C33)-(G21))</f>
        <v/>
      </c>
      <c r="H34" s="11" t="str">
        <f>IF((D33)&lt;(H21),"",(D33)-(H21))</f>
        <v/>
      </c>
    </row>
  </sheetData>
  <mergeCells count="1">
    <mergeCell ref="B2:H2"/>
  </mergeCells>
  <pageMargins left="0.7" right="0.7" top="0.75" bottom="0.75" header="0.3" footer="0.3"/>
  <pageSetup paperSize="9" scale="87" orientation="landscape"/>
  <headerFooter>
    <oddFooter>&amp;L &amp;F&amp;R04. Februar 2025 / mls</oddFooter>
    <evenFooter>&amp;L &amp;F&amp;C exportiert am 04.02.2025 - gedruckt am &amp;D (&amp;T)&amp;R Seite &amp;P / &amp;N</even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H17"/>
  <sheetViews>
    <sheetView showGridLines="0" tabSelected="1" zoomScaleNormal="100" workbookViewId="0">
      <selection activeCell="J15" sqref="J15"/>
    </sheetView>
  </sheetViews>
  <sheetFormatPr defaultColWidth="8.85546875" defaultRowHeight="15.95" customHeight="1"/>
  <cols>
    <col min="1" max="1" width="2" customWidth="1"/>
    <col min="2" max="2" width="42.42578125" bestFit="1" customWidth="1"/>
    <col min="3" max="4" width="12.85546875" bestFit="1" customWidth="1"/>
    <col min="5" max="5" width="2" customWidth="1"/>
    <col min="6" max="6" width="38.85546875" bestFit="1" customWidth="1"/>
    <col min="7" max="7" width="12.85546875" bestFit="1" customWidth="1"/>
    <col min="8" max="8" width="11.7109375" bestFit="1" customWidth="1"/>
    <col min="22" max="22" width="9.140625" bestFit="1"/>
  </cols>
  <sheetData>
    <row r="2" spans="2:8" ht="24" customHeight="1" thickBot="1">
      <c r="B2" s="19" t="s">
        <v>37</v>
      </c>
      <c r="C2" s="19"/>
      <c r="D2" s="19"/>
      <c r="E2" s="19"/>
      <c r="F2" s="19"/>
      <c r="G2" s="19"/>
      <c r="H2" s="19"/>
    </row>
    <row r="4" spans="2:8" ht="17.100000000000001">
      <c r="B4" s="1" t="s">
        <v>38</v>
      </c>
      <c r="C4" s="2">
        <v>2024</v>
      </c>
      <c r="D4" s="2" t="s">
        <v>2</v>
      </c>
      <c r="F4" s="1" t="s">
        <v>39</v>
      </c>
      <c r="G4" s="2">
        <v>2024</v>
      </c>
      <c r="H4" s="2" t="s">
        <v>2</v>
      </c>
    </row>
    <row r="5" spans="2:8" ht="15">
      <c r="B5" s="3" t="s">
        <v>40</v>
      </c>
      <c r="C5" s="3"/>
      <c r="D5" s="3"/>
      <c r="F5" s="12" t="s">
        <v>41</v>
      </c>
      <c r="G5" s="12"/>
      <c r="H5" s="12"/>
    </row>
    <row r="6" spans="2:8" ht="15">
      <c r="B6" s="4" t="s">
        <v>42</v>
      </c>
      <c r="C6" s="5">
        <v>125838.99</v>
      </c>
      <c r="D6" s="5">
        <v>115046.25</v>
      </c>
      <c r="F6" s="4" t="s">
        <v>43</v>
      </c>
      <c r="G6" s="5">
        <v>1085.5</v>
      </c>
      <c r="H6" s="5">
        <v>1623.5</v>
      </c>
    </row>
    <row r="7" spans="2:8" ht="15">
      <c r="B7" s="6"/>
      <c r="C7" s="6"/>
      <c r="D7" s="7"/>
      <c r="F7" s="15"/>
      <c r="G7" s="16">
        <f>SUM(G6:G6)</f>
        <v>1085.5</v>
      </c>
      <c r="H7" s="16">
        <f>SUM(H6:H6)</f>
        <v>1623.5</v>
      </c>
    </row>
    <row r="8" spans="2:8" ht="15">
      <c r="B8" s="4"/>
      <c r="C8" s="4"/>
      <c r="D8" s="5"/>
      <c r="F8" s="12" t="s">
        <v>44</v>
      </c>
      <c r="G8" s="12"/>
      <c r="H8" s="12"/>
    </row>
    <row r="9" spans="2:8" ht="15">
      <c r="B9" s="8"/>
      <c r="C9" s="9">
        <f>SUM(C6:C8)</f>
        <v>125838.99</v>
      </c>
      <c r="D9" s="9">
        <f>SUM(D6:D8)</f>
        <v>115046.25</v>
      </c>
      <c r="F9" s="13" t="s">
        <v>45</v>
      </c>
      <c r="G9" s="14">
        <v>111423.45</v>
      </c>
      <c r="H9" s="14">
        <v>80370.37</v>
      </c>
    </row>
    <row r="10" spans="2:8" ht="15">
      <c r="B10" s="3" t="s">
        <v>46</v>
      </c>
      <c r="C10" s="3"/>
      <c r="D10" s="3"/>
      <c r="F10" s="15"/>
      <c r="G10" s="16">
        <f>SUM(G9:G9)</f>
        <v>111423.45</v>
      </c>
      <c r="H10" s="16">
        <f>SUM(H9:H9)</f>
        <v>80370.37</v>
      </c>
    </row>
    <row r="11" spans="2:8" ht="15">
      <c r="B11" s="6" t="s">
        <v>47</v>
      </c>
      <c r="C11" s="7">
        <v>100</v>
      </c>
      <c r="D11" s="7">
        <v>300</v>
      </c>
      <c r="F11" s="12" t="s">
        <v>48</v>
      </c>
      <c r="G11" s="12"/>
      <c r="H11" s="12"/>
    </row>
    <row r="12" spans="2:8" ht="15">
      <c r="B12" s="4" t="s">
        <v>49</v>
      </c>
      <c r="C12" s="5">
        <v>0</v>
      </c>
      <c r="D12" s="5">
        <v>620.54999999999995</v>
      </c>
      <c r="F12" s="4" t="s">
        <v>50</v>
      </c>
      <c r="G12" s="5">
        <v>2752.89</v>
      </c>
      <c r="H12" s="5">
        <v>2752.89</v>
      </c>
    </row>
    <row r="13" spans="2:8" ht="15">
      <c r="B13" s="6"/>
      <c r="C13" s="7"/>
      <c r="D13" s="7"/>
      <c r="F13" s="13" t="s">
        <v>51</v>
      </c>
      <c r="G13" s="14">
        <v>166.96</v>
      </c>
      <c r="H13" s="14">
        <v>166.96</v>
      </c>
    </row>
    <row r="14" spans="2:8" thickBot="1">
      <c r="B14" s="8"/>
      <c r="C14" s="9">
        <f>SUM(C11:C13)</f>
        <v>100</v>
      </c>
      <c r="D14" s="9">
        <f>SUM(D11:D13)</f>
        <v>920.55</v>
      </c>
      <c r="F14" s="4" t="s">
        <v>52</v>
      </c>
      <c r="G14" s="5">
        <v>1553.6</v>
      </c>
      <c r="H14" s="4"/>
    </row>
    <row r="15" spans="2:8" thickBot="1">
      <c r="B15" s="10" t="s">
        <v>53</v>
      </c>
      <c r="C15" s="11">
        <f>SUM(C6:C8)+SUM(C11:C13)</f>
        <v>125938.99</v>
      </c>
      <c r="D15" s="11">
        <f>SUM(D6:D8)+SUM(D11:D13)</f>
        <v>115966.8</v>
      </c>
      <c r="F15" s="15"/>
      <c r="G15" s="16">
        <f>SUM(G12:G14)</f>
        <v>4473.45</v>
      </c>
      <c r="H15" s="16">
        <f>SUM(H12:H14)</f>
        <v>2919.85</v>
      </c>
    </row>
    <row r="16" spans="2:8" thickBot="1">
      <c r="F16" s="10" t="s">
        <v>54</v>
      </c>
      <c r="G16" s="11">
        <f>SUM(G6:G6)+SUM(G9:G9)+SUM(G12:G14)</f>
        <v>116982.39999999999</v>
      </c>
      <c r="H16" s="11">
        <f>SUM(H6:H6)+SUM(H9:H9)+SUM(H12:H14)</f>
        <v>84913.72</v>
      </c>
    </row>
    <row r="17" spans="2:8" ht="15">
      <c r="B17" s="10" t="str">
        <f>IF(COUNT(C17:D17)=0,"","Verlust")</f>
        <v/>
      </c>
      <c r="C17" s="11" t="str">
        <f>IF((C15)&lt;(G16),(G16)-(C15),"")</f>
        <v/>
      </c>
      <c r="D17" s="11" t="str">
        <f>IF((D15)&lt;(H16),(H16)-(D15),"")</f>
        <v/>
      </c>
      <c r="E17" s="10"/>
      <c r="F17" s="10" t="str">
        <f>IF(COUNT(G17:H17)=0,"","Gewinn")</f>
        <v>Gewinn</v>
      </c>
      <c r="G17" s="11">
        <f>IF((C15)&lt;(G16),"",(C15)-(G16))</f>
        <v>8956.5900000000111</v>
      </c>
      <c r="H17" s="11">
        <f>IF((D15)&lt;(H16),"",(D15)-(H16))</f>
        <v>31053.08</v>
      </c>
    </row>
  </sheetData>
  <mergeCells count="1">
    <mergeCell ref="B2:H2"/>
  </mergeCells>
  <pageMargins left="0.7" right="0.7" top="0.75" bottom="0.75" header="0.3" footer="0.3"/>
  <pageSetup paperSize="9" scale="91" orientation="landscape"/>
  <headerFooter>
    <oddFooter>&amp;L &amp;F&amp;R04. Februar 2025 / mls</oddFooter>
    <evenFooter>&amp;L &amp;F&amp;C exportiert am 04.02.2025 - gedruckt am &amp;D (&amp;T)&amp;R Seite &amp;P / &amp;N</even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J39"/>
  <sheetViews>
    <sheetView showGridLines="0" zoomScaleNormal="100" workbookViewId="0">
      <selection activeCell="P27" sqref="P27"/>
    </sheetView>
  </sheetViews>
  <sheetFormatPr defaultColWidth="8.85546875" defaultRowHeight="15.95" customHeight="1"/>
  <cols>
    <col min="1" max="1" width="2" customWidth="1"/>
    <col min="2" max="2" width="49.28515625" bestFit="1" customWidth="1"/>
    <col min="3" max="3" width="11.7109375" bestFit="1" customWidth="1"/>
    <col min="4" max="4" width="12.42578125" bestFit="1" customWidth="1"/>
    <col min="5" max="5" width="13.7109375" bestFit="1" customWidth="1"/>
    <col min="6" max="6" width="2" customWidth="1"/>
    <col min="7" max="7" width="41.140625" bestFit="1" customWidth="1"/>
    <col min="8" max="8" width="11.7109375" bestFit="1" customWidth="1"/>
    <col min="9" max="9" width="12.42578125" bestFit="1" customWidth="1"/>
    <col min="10" max="10" width="13.7109375" bestFit="1" customWidth="1"/>
    <col min="20" max="20" width="9.140625" bestFit="1"/>
  </cols>
  <sheetData>
    <row r="2" spans="2:10" ht="24" customHeight="1" thickBot="1">
      <c r="B2" s="19" t="s">
        <v>55</v>
      </c>
      <c r="C2" s="19"/>
      <c r="D2" s="19"/>
      <c r="E2" s="19"/>
      <c r="F2" s="19"/>
      <c r="G2" s="19"/>
      <c r="H2" s="19"/>
      <c r="I2" s="19"/>
      <c r="J2" s="19"/>
    </row>
    <row r="4" spans="2:10" ht="17.100000000000001">
      <c r="B4" s="1" t="s">
        <v>1</v>
      </c>
      <c r="C4" s="2" t="s">
        <v>56</v>
      </c>
      <c r="D4" s="2">
        <v>2024</v>
      </c>
      <c r="E4" s="2" t="s">
        <v>57</v>
      </c>
      <c r="G4" s="1" t="s">
        <v>3</v>
      </c>
      <c r="H4" s="2" t="s">
        <v>56</v>
      </c>
      <c r="I4" s="2">
        <v>2024</v>
      </c>
      <c r="J4" s="2" t="s">
        <v>57</v>
      </c>
    </row>
    <row r="5" spans="2:10" ht="15">
      <c r="B5" s="3" t="s">
        <v>4</v>
      </c>
      <c r="C5" s="3"/>
      <c r="D5" s="3"/>
      <c r="E5" s="3"/>
      <c r="G5" s="12" t="s">
        <v>5</v>
      </c>
      <c r="H5" s="12"/>
      <c r="I5" s="12"/>
      <c r="J5" s="12"/>
    </row>
    <row r="6" spans="2:10" ht="15">
      <c r="B6" s="4" t="s">
        <v>6</v>
      </c>
      <c r="C6" s="5">
        <v>3000</v>
      </c>
      <c r="D6" s="5">
        <v>1580.6</v>
      </c>
      <c r="E6" s="4">
        <f ca="1">IF(OFFSET(E6, 0, -2)="",0,OFFSET(E6, 0, -2)) - IF(OFFSET(E6, 0, -1)="",0,OFFSET(E6, 0, -1))</f>
        <v>1419.4</v>
      </c>
      <c r="G6" s="4" t="s">
        <v>7</v>
      </c>
      <c r="H6" s="5">
        <v>18000</v>
      </c>
      <c r="I6" s="5">
        <v>19297</v>
      </c>
      <c r="J6" s="4">
        <f ca="1">IF(OFFSET(J6, 0, -2)="",0,OFFSET(J6, 0, -2)) - IF(OFFSET(J6, 0, -1)="",0,OFFSET(J6, 0, -1))</f>
        <v>-1297</v>
      </c>
    </row>
    <row r="7" spans="2:10" ht="15">
      <c r="B7" s="4" t="s">
        <v>8</v>
      </c>
      <c r="C7" s="5">
        <v>1000</v>
      </c>
      <c r="D7" s="5">
        <v>700</v>
      </c>
      <c r="E7" s="4">
        <f ca="1">IF(OFFSET(E7, 0, -2)="",0,OFFSET(E7, 0, -2)) - IF(OFFSET(E7, 0, -1)="",0,OFFSET(E7, 0, -1))</f>
        <v>300</v>
      </c>
      <c r="G7" s="13" t="s">
        <v>9</v>
      </c>
      <c r="H7" s="14">
        <v>16000</v>
      </c>
      <c r="I7" s="14">
        <v>7600</v>
      </c>
      <c r="J7" s="13">
        <f ca="1">IF(OFFSET(J7, 0, -2)="",0,OFFSET(J7, 0, -2)) - IF(OFFSET(J7, 0, -1)="",0,OFFSET(J7, 0, -1))</f>
        <v>8400</v>
      </c>
    </row>
    <row r="8" spans="2:10" ht="15">
      <c r="B8" s="4"/>
      <c r="C8" s="5"/>
      <c r="D8" s="5"/>
      <c r="E8" s="4"/>
      <c r="G8" s="4" t="s">
        <v>10</v>
      </c>
      <c r="H8" s="5">
        <v>500</v>
      </c>
      <c r="I8" s="5">
        <v>500</v>
      </c>
      <c r="J8" s="4">
        <f ca="1">IF(OFFSET(J8, 0, -2)="",0,OFFSET(J8, 0, -2)) - IF(OFFSET(J8, 0, -1)="",0,OFFSET(J8, 0, -1))</f>
        <v>0</v>
      </c>
    </row>
    <row r="9" spans="2:10" ht="15">
      <c r="B9" s="8"/>
      <c r="C9" s="9">
        <f t="shared" ref="C9:E9" si="0">SUM(C6:C8)</f>
        <v>4000</v>
      </c>
      <c r="D9" s="9">
        <f t="shared" si="0"/>
        <v>2280.6</v>
      </c>
      <c r="E9" s="9">
        <f t="shared" ca="1" si="0"/>
        <v>1719.4</v>
      </c>
      <c r="G9" s="13" t="s">
        <v>58</v>
      </c>
      <c r="H9" s="13"/>
      <c r="I9" s="13"/>
      <c r="J9" s="13">
        <f ca="1">IF(OFFSET(J9, 0, -2)="",0,OFFSET(J9, 0, -2)) - IF(OFFSET(J9, 0, -1)="",0,OFFSET(J9, 0, -1))</f>
        <v>0</v>
      </c>
    </row>
    <row r="10" spans="2:10" ht="15">
      <c r="B10" s="3" t="s">
        <v>11</v>
      </c>
      <c r="C10" s="3"/>
      <c r="D10" s="3"/>
      <c r="E10" s="3"/>
      <c r="G10" s="15"/>
      <c r="H10" s="16">
        <f t="shared" ref="H10:J10" si="1">SUM(H6:H9)</f>
        <v>34500</v>
      </c>
      <c r="I10" s="16">
        <f t="shared" si="1"/>
        <v>27397</v>
      </c>
      <c r="J10" s="16">
        <f t="shared" ca="1" si="1"/>
        <v>7103</v>
      </c>
    </row>
    <row r="11" spans="2:10" ht="15">
      <c r="B11" s="6" t="s">
        <v>12</v>
      </c>
      <c r="C11" s="7">
        <v>800</v>
      </c>
      <c r="D11" s="7">
        <v>69.55</v>
      </c>
      <c r="E11" s="6">
        <f t="shared" ref="E11:E22" ca="1" si="2">IF(OFFSET(E11, 0, -2)="",0,OFFSET(E11, 0, -2)) - IF(OFFSET(E11, 0, -1)="",0,OFFSET(E11, 0, -1))</f>
        <v>730.45</v>
      </c>
      <c r="G11" s="12" t="s">
        <v>13</v>
      </c>
      <c r="H11" s="12"/>
      <c r="I11" s="12"/>
      <c r="J11" s="12"/>
    </row>
    <row r="12" spans="2:10" ht="15">
      <c r="B12" s="4" t="s">
        <v>14</v>
      </c>
      <c r="C12" s="5">
        <v>4700</v>
      </c>
      <c r="D12" s="5">
        <v>4486.12</v>
      </c>
      <c r="E12" s="4">
        <f t="shared" ca="1" si="2"/>
        <v>213.88000000000011</v>
      </c>
      <c r="G12" s="4" t="s">
        <v>15</v>
      </c>
      <c r="H12" s="5">
        <v>1000</v>
      </c>
      <c r="I12" s="5">
        <v>1165</v>
      </c>
      <c r="J12" s="4">
        <f ca="1">IF(OFFSET(J12, 0, -2)="",0,OFFSET(J12, 0, -2)) - IF(OFFSET(J12, 0, -1)="",0,OFFSET(J12, 0, -1))</f>
        <v>-165</v>
      </c>
    </row>
    <row r="13" spans="2:10" ht="15">
      <c r="B13" s="6" t="s">
        <v>16</v>
      </c>
      <c r="C13" s="7">
        <v>300</v>
      </c>
      <c r="D13" s="7">
        <v>134.5</v>
      </c>
      <c r="E13" s="6">
        <f t="shared" ca="1" si="2"/>
        <v>165.5</v>
      </c>
      <c r="G13" s="13"/>
      <c r="H13" s="13"/>
      <c r="I13" s="13"/>
      <c r="J13" s="13"/>
    </row>
    <row r="14" spans="2:10" ht="15">
      <c r="B14" s="6" t="s">
        <v>18</v>
      </c>
      <c r="C14" s="7">
        <v>500</v>
      </c>
      <c r="D14" s="7">
        <v>650</v>
      </c>
      <c r="E14" s="6">
        <f t="shared" ca="1" si="2"/>
        <v>-150</v>
      </c>
      <c r="G14" s="15"/>
      <c r="H14" s="16">
        <f>SUM(H12:H13)</f>
        <v>1000</v>
      </c>
      <c r="I14" s="16">
        <f>SUM(I12:I13)</f>
        <v>1165</v>
      </c>
      <c r="J14" s="16">
        <f ca="1">SUM(J12:J13)</f>
        <v>-165</v>
      </c>
    </row>
    <row r="15" spans="2:10" ht="15">
      <c r="B15" s="4" t="s">
        <v>19</v>
      </c>
      <c r="C15" s="5">
        <v>15000</v>
      </c>
      <c r="D15" s="5">
        <v>7305.4</v>
      </c>
      <c r="E15" s="4">
        <f t="shared" ca="1" si="2"/>
        <v>7694.6</v>
      </c>
      <c r="G15" s="12" t="s">
        <v>20</v>
      </c>
      <c r="H15" s="12"/>
      <c r="I15" s="12"/>
      <c r="J15" s="12"/>
    </row>
    <row r="16" spans="2:10" ht="15">
      <c r="B16" s="6" t="s">
        <v>21</v>
      </c>
      <c r="C16" s="7">
        <v>6500</v>
      </c>
      <c r="D16" s="7">
        <v>5364.25</v>
      </c>
      <c r="E16" s="6">
        <f t="shared" ca="1" si="2"/>
        <v>1135.75</v>
      </c>
      <c r="G16" s="13" t="s">
        <v>22</v>
      </c>
      <c r="H16" s="14">
        <v>0</v>
      </c>
      <c r="I16" s="14">
        <v>4643.3900000000003</v>
      </c>
      <c r="J16" s="13">
        <f ca="1">IF(OFFSET(J16, 0, -2)="",0,OFFSET(J16, 0, -2)) - IF(OFFSET(J16, 0, -1)="",0,OFFSET(J16, 0, -1))</f>
        <v>-4643.3900000000003</v>
      </c>
    </row>
    <row r="17" spans="2:10" ht="15">
      <c r="B17" s="4" t="s">
        <v>23</v>
      </c>
      <c r="C17" s="5">
        <v>2000</v>
      </c>
      <c r="D17" s="5">
        <v>3403.36</v>
      </c>
      <c r="E17" s="4">
        <f t="shared" ca="1" si="2"/>
        <v>-1403.3600000000001</v>
      </c>
      <c r="G17" s="4" t="s">
        <v>24</v>
      </c>
      <c r="H17" s="5">
        <v>0</v>
      </c>
      <c r="I17" s="5">
        <v>54.89</v>
      </c>
      <c r="J17" s="4">
        <f ca="1">IF(OFFSET(J17, 0, -2)="",0,OFFSET(J17, 0, -2)) - IF(OFFSET(J17, 0, -1)="",0,OFFSET(J17, 0, -1))</f>
        <v>-54.89</v>
      </c>
    </row>
    <row r="18" spans="2:10" ht="15">
      <c r="B18" s="6" t="s">
        <v>25</v>
      </c>
      <c r="C18" s="7">
        <v>2000</v>
      </c>
      <c r="D18" s="7">
        <v>368.41</v>
      </c>
      <c r="E18" s="6">
        <f t="shared" ca="1" si="2"/>
        <v>1631.59</v>
      </c>
      <c r="G18" s="13"/>
      <c r="H18" s="13"/>
      <c r="I18" s="13"/>
      <c r="J18" s="13"/>
    </row>
    <row r="19" spans="2:10" ht="15">
      <c r="B19" s="4" t="s">
        <v>59</v>
      </c>
      <c r="C19" s="5">
        <v>0</v>
      </c>
      <c r="D19" s="5">
        <v>0</v>
      </c>
      <c r="E19" s="4">
        <f t="shared" ca="1" si="2"/>
        <v>0</v>
      </c>
      <c r="G19" s="4"/>
      <c r="H19" s="4"/>
      <c r="I19" s="4"/>
      <c r="J19" s="4"/>
    </row>
    <row r="20" spans="2:10" thickBot="1">
      <c r="B20" s="6" t="s">
        <v>26</v>
      </c>
      <c r="C20" s="7">
        <v>0</v>
      </c>
      <c r="D20" s="7">
        <v>0</v>
      </c>
      <c r="E20" s="6">
        <f t="shared" ca="1" si="2"/>
        <v>0</v>
      </c>
      <c r="G20" s="15"/>
      <c r="H20" s="16">
        <f t="shared" ref="H20:J20" si="3">SUM(H16:H19)</f>
        <v>0</v>
      </c>
      <c r="I20" s="16">
        <f t="shared" si="3"/>
        <v>4698.2800000000007</v>
      </c>
      <c r="J20" s="16">
        <f t="shared" ca="1" si="3"/>
        <v>-4698.2800000000007</v>
      </c>
    </row>
    <row r="21" spans="2:10" ht="15">
      <c r="B21" s="4" t="s">
        <v>60</v>
      </c>
      <c r="C21" s="4"/>
      <c r="D21" s="4"/>
      <c r="E21" s="4">
        <f t="shared" ca="1" si="2"/>
        <v>0</v>
      </c>
      <c r="G21" s="10" t="s">
        <v>27</v>
      </c>
      <c r="H21" s="11">
        <f>SUM(H6:H9)+SUM(H12:H13)+SUM(H16:H19)</f>
        <v>35500</v>
      </c>
      <c r="I21" s="11">
        <f>SUM(I6:I9)+SUM(I12:I13)+SUM(I16:I19)</f>
        <v>33260.28</v>
      </c>
      <c r="J21" s="11">
        <f ca="1">SUM(J6:J9)+SUM(J12:J13)+SUM(J16:J19)</f>
        <v>2239.7199999999993</v>
      </c>
    </row>
    <row r="22" spans="2:10" ht="15">
      <c r="B22" s="6" t="s">
        <v>61</v>
      </c>
      <c r="C22" s="6"/>
      <c r="D22" s="6"/>
      <c r="E22" s="6">
        <f t="shared" ca="1" si="2"/>
        <v>0</v>
      </c>
    </row>
    <row r="23" spans="2:10" ht="15">
      <c r="B23" s="8"/>
      <c r="C23" s="9">
        <f>SUM(C11:C22)</f>
        <v>31800</v>
      </c>
      <c r="D23" s="9">
        <f>SUM(D11:D22)</f>
        <v>21781.59</v>
      </c>
      <c r="E23" s="9">
        <f ca="1">SUM(E11:E22)</f>
        <v>10018.41</v>
      </c>
    </row>
    <row r="24" spans="2:10" ht="15">
      <c r="B24" s="3" t="s">
        <v>28</v>
      </c>
      <c r="C24" s="3"/>
      <c r="D24" s="3"/>
      <c r="E24" s="3"/>
    </row>
    <row r="25" spans="2:10" ht="15">
      <c r="B25" s="4" t="s">
        <v>29</v>
      </c>
      <c r="C25" s="5">
        <v>210</v>
      </c>
      <c r="D25" s="5">
        <v>241.5</v>
      </c>
      <c r="E25" s="4">
        <f ca="1">IF(OFFSET(E25, 0, -2)="",0,OFFSET(E25, 0, -2)) - IF(OFFSET(E25, 0, -1)="",0,OFFSET(E25, 0, -1))</f>
        <v>-31.5</v>
      </c>
    </row>
    <row r="26" spans="2:10" ht="15">
      <c r="B26" s="6" t="s">
        <v>62</v>
      </c>
      <c r="C26" s="7">
        <v>0</v>
      </c>
      <c r="D26" s="7">
        <v>0</v>
      </c>
      <c r="E26" s="6">
        <f ca="1">IF(OFFSET(E26, 0, -2)="",0,OFFSET(E26, 0, -2)) - IF(OFFSET(E26, 0, -1)="",0,OFFSET(E26, 0, -1))</f>
        <v>0</v>
      </c>
    </row>
    <row r="27" spans="2:10" ht="15">
      <c r="B27" s="4" t="s">
        <v>63</v>
      </c>
      <c r="C27" s="5">
        <v>0</v>
      </c>
      <c r="D27" s="5">
        <v>0</v>
      </c>
      <c r="E27" s="4">
        <f ca="1">IF(OFFSET(E27, 0, -2)="",0,OFFSET(E27, 0, -2)) - IF(OFFSET(E27, 0, -1)="",0,OFFSET(E27, 0, -1))</f>
        <v>0</v>
      </c>
    </row>
    <row r="28" spans="2:10" ht="15">
      <c r="B28" s="8"/>
      <c r="C28" s="9">
        <f t="shared" ref="C28:E28" si="4">SUM(C25:C27)</f>
        <v>210</v>
      </c>
      <c r="D28" s="9">
        <f t="shared" si="4"/>
        <v>241.5</v>
      </c>
      <c r="E28" s="9">
        <f t="shared" ca="1" si="4"/>
        <v>-31.5</v>
      </c>
    </row>
    <row r="29" spans="2:10" ht="15">
      <c r="B29" s="3" t="s">
        <v>30</v>
      </c>
      <c r="C29" s="3"/>
      <c r="D29" s="3"/>
      <c r="E29" s="3"/>
    </row>
    <row r="30" spans="2:10" ht="15">
      <c r="B30" s="6" t="s">
        <v>31</v>
      </c>
      <c r="C30" s="6"/>
      <c r="D30" s="6"/>
      <c r="E30" s="6"/>
    </row>
    <row r="31" spans="2:10" ht="15">
      <c r="B31" s="4" t="s">
        <v>32</v>
      </c>
      <c r="C31" s="4"/>
      <c r="D31" s="4"/>
      <c r="E31" s="4"/>
    </row>
    <row r="32" spans="2:10" ht="15">
      <c r="B32" s="6" t="s">
        <v>64</v>
      </c>
      <c r="C32" s="6"/>
      <c r="D32" s="6"/>
      <c r="E32" s="6"/>
    </row>
    <row r="33" spans="2:10" ht="15">
      <c r="B33" s="4" t="s">
        <v>33</v>
      </c>
      <c r="C33" s="4"/>
      <c r="D33" s="4"/>
      <c r="E33" s="4"/>
    </row>
    <row r="34" spans="2:10" ht="15">
      <c r="B34" s="6" t="s">
        <v>34</v>
      </c>
      <c r="C34" s="6"/>
      <c r="D34" s="6"/>
      <c r="E34" s="6"/>
    </row>
    <row r="35" spans="2:10" ht="15">
      <c r="B35" s="4" t="s">
        <v>35</v>
      </c>
      <c r="C35" s="4"/>
      <c r="D35" s="4"/>
      <c r="E35" s="4"/>
    </row>
    <row r="36" spans="2:10" ht="15">
      <c r="B36" s="6" t="s">
        <v>65</v>
      </c>
      <c r="C36" s="6"/>
      <c r="D36" s="6"/>
      <c r="E36" s="6"/>
    </row>
    <row r="37" spans="2:10" thickBot="1">
      <c r="B37" s="8"/>
      <c r="C37" s="9">
        <f>SUM(C30:C36)</f>
        <v>0</v>
      </c>
      <c r="D37" s="9">
        <f>SUM(D30:D36)</f>
        <v>0</v>
      </c>
      <c r="E37" s="9">
        <f>SUM(E30:E36)</f>
        <v>0</v>
      </c>
    </row>
    <row r="38" spans="2:10" thickBot="1">
      <c r="B38" s="10" t="s">
        <v>36</v>
      </c>
      <c r="C38" s="11">
        <f>SUM(C6:C8)+SUM(C11:C22)+SUM(C25:C27)+SUM(C30:C36)</f>
        <v>36010</v>
      </c>
      <c r="D38" s="11">
        <f>SUM(D6:D8)+SUM(D11:D22)+SUM(D25:D27)+SUM(D30:D36)</f>
        <v>24303.69</v>
      </c>
      <c r="E38" s="11">
        <f ca="1">SUM(E6:E8)+SUM(E11:E22)+SUM(E25:E27)+SUM(E30:E36)</f>
        <v>11706.31</v>
      </c>
    </row>
    <row r="39" spans="2:10" ht="15">
      <c r="B39" s="10" t="str">
        <f>IF(COUNT(C39:E39)=0,"","Gewinn / Verlust")</f>
        <v>Gewinn / Verlust</v>
      </c>
      <c r="C39" s="11">
        <f>(H21)-(C38)</f>
        <v>-510</v>
      </c>
      <c r="D39" s="11">
        <f>(I21)-(D38)</f>
        <v>8956.59</v>
      </c>
      <c r="E39" s="10"/>
      <c r="F39" s="10"/>
      <c r="G39" s="10" t="str">
        <f>IF(COUNT(H39:J39)=0,"","Gewinn / Verlust")</f>
        <v>Gewinn / Verlust</v>
      </c>
      <c r="H39" s="11">
        <f>(H21)-(C38)</f>
        <v>-510</v>
      </c>
      <c r="I39" s="11">
        <f>(I21)-(D38)</f>
        <v>8956.59</v>
      </c>
      <c r="J39" s="10"/>
    </row>
  </sheetData>
  <mergeCells count="1">
    <mergeCell ref="B2:J2"/>
  </mergeCells>
  <pageMargins left="0.7" right="0.7" top="0.75" bottom="0.75" header="0.3" footer="0.3"/>
  <pageSetup paperSize="9" scale="72" orientation="landscape"/>
  <headerFooter>
    <oddFooter>&amp;L &amp;F&amp;R&amp;"System Font,Standard"&amp;10 04. Februar 2025 / mls</oddFooter>
    <evenFooter>&amp;L &amp;F&amp;C exportiert am 04.02.2025 - gedruckt am &amp;D (&amp;T)&amp;R Seite &amp;P / &amp;N</even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R20"/>
  <sheetViews>
    <sheetView showGridLines="0" workbookViewId="0">
      <selection activeCell="E31" sqref="E31"/>
    </sheetView>
  </sheetViews>
  <sheetFormatPr defaultColWidth="8.85546875" defaultRowHeight="15.95" customHeight="1"/>
  <cols>
    <col min="1" max="1" width="2" customWidth="1"/>
    <col min="2" max="2" width="42.42578125" bestFit="1" customWidth="1"/>
    <col min="3" max="3" width="12.85546875" bestFit="1" customWidth="1"/>
    <col min="4" max="4" width="2" customWidth="1"/>
    <col min="5" max="5" width="38.85546875" bestFit="1" customWidth="1"/>
    <col min="6" max="6" width="12.85546875" bestFit="1" customWidth="1"/>
    <col min="26" max="26" width="9.140625" bestFit="1"/>
  </cols>
  <sheetData>
    <row r="2" spans="2:6" ht="24" customHeight="1">
      <c r="B2" s="19" t="s">
        <v>66</v>
      </c>
      <c r="C2" s="19"/>
      <c r="D2" s="19"/>
      <c r="E2" s="19"/>
      <c r="F2" s="19"/>
    </row>
    <row r="4" spans="2:6" ht="17.100000000000001">
      <c r="B4" s="1" t="s">
        <v>38</v>
      </c>
      <c r="C4" s="2"/>
      <c r="E4" s="1" t="s">
        <v>39</v>
      </c>
      <c r="F4" s="2"/>
    </row>
    <row r="5" spans="2:6" ht="15">
      <c r="B5" s="3" t="s">
        <v>40</v>
      </c>
      <c r="C5" s="3"/>
      <c r="E5" s="12" t="s">
        <v>41</v>
      </c>
      <c r="F5" s="12"/>
    </row>
    <row r="6" spans="2:6" ht="15">
      <c r="B6" s="4" t="s">
        <v>42</v>
      </c>
      <c r="C6" s="5">
        <v>115046.25</v>
      </c>
      <c r="E6" s="4" t="s">
        <v>43</v>
      </c>
      <c r="F6" s="5">
        <v>1623.5</v>
      </c>
    </row>
    <row r="7" spans="2:6" ht="15">
      <c r="B7" s="8"/>
      <c r="C7" s="9">
        <f>SUM(C6:C6)</f>
        <v>115046.25</v>
      </c>
      <c r="E7" s="15"/>
      <c r="F7" s="16">
        <f>SUM(F6:F6)</f>
        <v>1623.5</v>
      </c>
    </row>
    <row r="8" spans="2:6" ht="15">
      <c r="B8" s="3" t="s">
        <v>46</v>
      </c>
      <c r="C8" s="3"/>
      <c r="E8" s="12" t="s">
        <v>44</v>
      </c>
      <c r="F8" s="12"/>
    </row>
    <row r="9" spans="2:6" ht="15">
      <c r="B9" s="6" t="s">
        <v>47</v>
      </c>
      <c r="C9" s="7">
        <v>300</v>
      </c>
      <c r="E9" s="13" t="s">
        <v>45</v>
      </c>
      <c r="F9" s="14">
        <v>111423.45</v>
      </c>
    </row>
    <row r="10" spans="2:6" ht="15">
      <c r="B10" s="4" t="s">
        <v>49</v>
      </c>
      <c r="C10" s="5">
        <v>620.54999999999995</v>
      </c>
      <c r="E10" s="15"/>
      <c r="F10" s="16">
        <f>SUM(F9:F9)</f>
        <v>111423.45</v>
      </c>
    </row>
    <row r="11" spans="2:6" ht="15">
      <c r="B11" s="6"/>
      <c r="C11" s="7"/>
      <c r="E11" s="12" t="s">
        <v>48</v>
      </c>
      <c r="F11" s="12"/>
    </row>
    <row r="12" spans="2:6" ht="15">
      <c r="B12" s="8"/>
      <c r="C12" s="9">
        <f>SUM(C9:C11)</f>
        <v>920.55</v>
      </c>
      <c r="E12" s="4" t="s">
        <v>50</v>
      </c>
      <c r="F12" s="5">
        <v>2752.89</v>
      </c>
    </row>
    <row r="13" spans="2:6" ht="15">
      <c r="B13" s="10" t="s">
        <v>53</v>
      </c>
      <c r="C13" s="11">
        <f>SUM(C6:C6)+SUM(C9:C11)</f>
        <v>115966.8</v>
      </c>
      <c r="E13" s="13" t="s">
        <v>51</v>
      </c>
      <c r="F13" s="14">
        <v>166.96</v>
      </c>
    </row>
    <row r="14" spans="2:6" ht="15">
      <c r="E14" s="4" t="s">
        <v>52</v>
      </c>
      <c r="F14" s="5">
        <v>0</v>
      </c>
    </row>
    <row r="15" spans="2:6" ht="15">
      <c r="E15" s="15"/>
      <c r="F15" s="16">
        <f>SUM(F12:F14)</f>
        <v>2919.85</v>
      </c>
    </row>
    <row r="16" spans="2:6" ht="15">
      <c r="E16" s="10" t="s">
        <v>54</v>
      </c>
      <c r="F16" s="11">
        <f>SUM(F6:F6)+SUM(F9:F9)+SUM(F12:F14)</f>
        <v>115966.8</v>
      </c>
    </row>
    <row r="17" spans="2:18" ht="15">
      <c r="B17" s="17" t="str">
        <f>IF((C13-F16&lt;-0.001),"Fehlbetrag, bitte korrigieren","")</f>
        <v/>
      </c>
      <c r="C17" s="17" t="str">
        <f>IF((C13-F16&lt;-0.001),(F16)-(C13),"")</f>
        <v/>
      </c>
      <c r="D17" s="10"/>
      <c r="E17" s="17" t="str">
        <f>IF((C13-F16&gt;0.001),"Fehlbetrag, bitte korrigieren","")</f>
        <v/>
      </c>
      <c r="F17" s="17" t="str">
        <f>IF((C13-F16&gt;0.001),(C13)-(F16),"")</f>
        <v/>
      </c>
    </row>
    <row r="20" spans="2:18" ht="15">
      <c r="B20" s="18" t="str">
        <f>IF((C13-F16&lt;-0.001),"Die Summe beider Seiten der Bilanz muss zu Beginn der Buchungsperiode gleich sein. Sonst ist der Gewinn falsch. Korrigiere die Eröffnungsbilanz in Kontenplan -&gt; Konten bearbeiten -&gt; Eröffnungsbilanz.","")</f>
        <v/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0"/>
      <c r="P20" s="20"/>
      <c r="Q20" s="20"/>
      <c r="R20" s="20"/>
    </row>
  </sheetData>
  <mergeCells count="2">
    <mergeCell ref="B2:F2"/>
    <mergeCell ref="B20:R20"/>
  </mergeCells>
  <pageMargins left="0.7" right="0.7" top="0.75" bottom="0.75" header="0.3" footer="0.3"/>
  <pageSetup paperSize="9" orientation="landscape"/>
  <headerFooter>
    <oddFooter>&amp;L &amp;F&amp;C exportiert am 04.02.2025 - gedruckt am &amp;D (&amp;T)&amp;R Seite &amp;P / &amp;N</oddFooter>
    <evenFooter>&amp;L &amp;F&amp;C exportiert am 04.02.2025 - gedruckt am &amp;D (&amp;T)&amp;R Seite &amp;P / &amp;N</even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54A33C0CCAB2442A70EED1BA9CA2DB3" ma:contentTypeVersion="18" ma:contentTypeDescription="Ein neues Dokument erstellen." ma:contentTypeScope="" ma:versionID="cc7a81fe9e5c2ef09ef94b68f4b5cc8b">
  <xsd:schema xmlns:xsd="http://www.w3.org/2001/XMLSchema" xmlns:xs="http://www.w3.org/2001/XMLSchema" xmlns:p="http://schemas.microsoft.com/office/2006/metadata/properties" xmlns:ns2="29583772-037c-49ce-8b28-d673dae77781" xmlns:ns3="8c1b6601-51f3-46fc-bd29-00ffa4b6818a" targetNamespace="http://schemas.microsoft.com/office/2006/metadata/properties" ma:root="true" ma:fieldsID="623720fbc1d209f61cf0d9114158bc4d" ns2:_="" ns3:_="">
    <xsd:import namespace="29583772-037c-49ce-8b28-d673dae77781"/>
    <xsd:import namespace="8c1b6601-51f3-46fc-bd29-00ffa4b6818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583772-037c-49ce-8b28-d673dae7778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Bildmarkierungen" ma:readOnly="false" ma:fieldId="{5cf76f15-5ced-4ddc-b409-7134ff3c332f}" ma:taxonomyMulti="true" ma:sspId="910030eb-0d2b-44b6-993c-669d01dfed2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1b6601-51f3-46fc-bd29-00ffa4b6818a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4" nillable="true" ma:displayName="Taxonomy Catch All Column" ma:hidden="true" ma:list="{b80c033b-1074-405d-abc2-33adbe4483d1}" ma:internalName="TaxCatchAll" ma:showField="CatchAllData" ma:web="8c1b6601-51f3-46fc-bd29-00ffa4b6818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9583772-037c-49ce-8b28-d673dae77781">
      <Terms xmlns="http://schemas.microsoft.com/office/infopath/2007/PartnerControls"/>
    </lcf76f155ced4ddcb4097134ff3c332f>
    <TaxCatchAll xmlns="8c1b6601-51f3-46fc-bd29-00ffa4b6818a" xsi:nil="true"/>
    <SharedWithUsers xmlns="8c1b6601-51f3-46fc-bd29-00ffa4b6818a">
      <UserInfo>
        <DisplayName/>
        <AccountId xsi:nil="true"/>
        <AccountType/>
      </UserInfo>
    </SharedWithUsers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753DAEF-E441-42CB-A8FC-00BAF602D492}"/>
</file>

<file path=customXml/itemProps2.xml><?xml version="1.0" encoding="utf-8"?>
<ds:datastoreItem xmlns:ds="http://schemas.openxmlformats.org/officeDocument/2006/customXml" ds:itemID="{9BE34112-2CB1-4FD0-A062-F2B0F701257F}"/>
</file>

<file path=customXml/itemProps3.xml><?xml version="1.0" encoding="utf-8"?>
<ds:datastoreItem xmlns:ds="http://schemas.openxmlformats.org/officeDocument/2006/customXml" ds:itemID="{63F23F1E-5A3A-466F-AD4B-7F32CCEB99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Unknown Creator</dc:creator>
  <cp:keywords/>
  <dc:description/>
  <cp:lastModifiedBy>David Bussmann</cp:lastModifiedBy>
  <cp:revision/>
  <dcterms:created xsi:type="dcterms:W3CDTF">2025-02-04T10:23:58Z</dcterms:created>
  <dcterms:modified xsi:type="dcterms:W3CDTF">2025-05-09T13:26:23Z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0x010100954A33C0CCAB2442A70EED1BA9CA2DB3</vt:lpwstr>
  </property>
  <property fmtid="{D5CDD505-2E9C-101B-9397-08002B2CF9AE}" pid="3" name="MediaServiceImageTags">
    <vt:lpwstr/>
  </property>
  <property fmtid="{D5CDD505-2E9C-101B-9397-08002B2CF9AE}" pid="4" name="Order">
    <vt:r8>137100</vt:r8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  <property fmtid="{D5CDD505-2E9C-101B-9397-08002B2CF9AE}" pid="9" name="ComplianceAssetId">
    <vt:lpwstr/>
  </property>
  <property fmtid="{D5CDD505-2E9C-101B-9397-08002B2CF9AE}" pid="10" name="TemplateUrl">
    <vt:lpwstr/>
  </property>
  <property fmtid="{D5CDD505-2E9C-101B-9397-08002B2CF9AE}" pid="11" name="_ExtendedDescription">
    <vt:lpwstr/>
  </property>
  <property fmtid="{D5CDD505-2E9C-101B-9397-08002B2CF9AE}" pid="12" name="TriggerFlowInfo">
    <vt:lpwstr/>
  </property>
</Properties>
</file>